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DFFA8B75-A340-45B8-81F3-977A934A57ED}" xr6:coauthVersionLast="36" xr6:coauthVersionMax="36" xr10:uidLastSave="{00000000-0000-0000-0000-000000000000}"/>
  <bookViews>
    <workbookView xWindow="0" yWindow="0" windowWidth="28800" windowHeight="11028" xr2:uid="{744F7D4D-9A9F-49DA-848A-A2786292DC40}"/>
  </bookViews>
  <sheets>
    <sheet name="Rekapitulace stavby" sheetId="1" r:id="rId1"/>
    <sheet name="SO 01.2-f - nábytek" sheetId="2" r:id="rId2"/>
  </sheets>
  <definedNames>
    <definedName name="_xlnm._FilterDatabase" localSheetId="1" hidden="1">'SO 01.2-f - nábytek'!$C$80:$K$92</definedName>
    <definedName name="_xlnm.Print_Titles" localSheetId="0">'Rekapitulace stavby'!$52:$52</definedName>
    <definedName name="_xlnm.Print_Titles" localSheetId="1">'SO 01.2-f - nábytek'!$80:$80</definedName>
    <definedName name="_xlnm.Print_Area" localSheetId="0">'Rekapitulace stavby'!$D$4:$AO$36,'Rekapitulace stavby'!$C$42:$AQ$56</definedName>
    <definedName name="_xlnm.Print_Area" localSheetId="1">'SO 01.2-f - nábytek'!$C$4:$J$39,'SO 01.2-f - nábytek'!$C$45:$J$62,'SO 01.2-f - nábytek'!$C$68:$K$92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5" i="1" l="1"/>
  <c r="BK92" i="2" l="1"/>
  <c r="BI92" i="2"/>
  <c r="BH92" i="2"/>
  <c r="BG92" i="2"/>
  <c r="BF92" i="2"/>
  <c r="BE92" i="2"/>
  <c r="T92" i="2"/>
  <c r="R92" i="2"/>
  <c r="P92" i="2"/>
  <c r="J92" i="2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BE88" i="2"/>
  <c r="T88" i="2"/>
  <c r="R88" i="2"/>
  <c r="P88" i="2"/>
  <c r="J88" i="2"/>
  <c r="BK87" i="2"/>
  <c r="BI87" i="2"/>
  <c r="BH87" i="2"/>
  <c r="BG87" i="2"/>
  <c r="BF87" i="2"/>
  <c r="J34" i="2" s="1"/>
  <c r="J54" i="2" s="1"/>
  <c r="F77" i="2" s="1"/>
  <c r="J52" i="2" s="1"/>
  <c r="T87" i="2"/>
  <c r="R87" i="2"/>
  <c r="P87" i="2"/>
  <c r="J87" i="2"/>
  <c r="BE87" i="2" s="1"/>
  <c r="BK86" i="2"/>
  <c r="BI86" i="2"/>
  <c r="BH86" i="2"/>
  <c r="BG86" i="2"/>
  <c r="BF86" i="2"/>
  <c r="BE86" i="2"/>
  <c r="T86" i="2"/>
  <c r="R86" i="2"/>
  <c r="P86" i="2"/>
  <c r="J86" i="2"/>
  <c r="BK85" i="2"/>
  <c r="BI85" i="2"/>
  <c r="BH85" i="2"/>
  <c r="BG85" i="2"/>
  <c r="BF85" i="2"/>
  <c r="T85" i="2"/>
  <c r="R85" i="2"/>
  <c r="P85" i="2"/>
  <c r="J85" i="2"/>
  <c r="BE85" i="2" s="1"/>
  <c r="BK84" i="2"/>
  <c r="BI84" i="2"/>
  <c r="BH84" i="2"/>
  <c r="BG84" i="2"/>
  <c r="BF84" i="2"/>
  <c r="T84" i="2"/>
  <c r="R84" i="2"/>
  <c r="P84" i="2"/>
  <c r="J84" i="2"/>
  <c r="BE84" i="2" s="1"/>
  <c r="J78" i="2"/>
  <c r="F78" i="2"/>
  <c r="F75" i="2"/>
  <c r="E73" i="2"/>
  <c r="E71" i="2"/>
  <c r="J55" i="2"/>
  <c r="F55" i="2"/>
  <c r="F52" i="2"/>
  <c r="E50" i="2"/>
  <c r="E48" i="2"/>
  <c r="J37" i="2"/>
  <c r="J36" i="2"/>
  <c r="J35" i="2"/>
  <c r="BC54" i="1"/>
  <c r="BD54" i="1" s="1"/>
  <c r="W33" i="1" s="1"/>
  <c r="BB54" i="1" s="1"/>
  <c r="AZ54" i="1" s="1"/>
  <c r="AT55" i="1"/>
  <c r="BA54" i="1"/>
  <c r="AW54" i="1" s="1"/>
  <c r="AK30" i="1" s="1"/>
  <c r="AU54" i="1"/>
  <c r="AS54" i="1"/>
  <c r="AM50" i="1"/>
  <c r="L50" i="1"/>
  <c r="AM49" i="1"/>
  <c r="L49" i="1"/>
  <c r="AM47" i="1"/>
  <c r="L47" i="1"/>
  <c r="L45" i="1"/>
  <c r="L44" i="1"/>
  <c r="F35" i="2" l="1"/>
  <c r="F36" i="2"/>
  <c r="T83" i="2"/>
  <c r="T82" i="2" s="1"/>
  <c r="T81" i="2" s="1"/>
  <c r="BK83" i="2"/>
  <c r="J83" i="2" s="1"/>
  <c r="J61" i="2" s="1"/>
  <c r="F34" i="2"/>
  <c r="P83" i="2"/>
  <c r="P82" i="2" s="1"/>
  <c r="P81" i="2" s="1"/>
  <c r="F37" i="2"/>
  <c r="R83" i="2"/>
  <c r="R82" i="2" s="1"/>
  <c r="R81" i="2" s="1"/>
  <c r="W30" i="1"/>
  <c r="J33" i="2"/>
  <c r="F33" i="2"/>
  <c r="J77" i="2"/>
  <c r="F54" i="2"/>
  <c r="J75" i="2"/>
  <c r="AV54" i="1"/>
  <c r="AY54" i="1"/>
  <c r="W32" i="1"/>
  <c r="AX54" i="1"/>
  <c r="W31" i="1"/>
  <c r="BK82" i="2" l="1"/>
  <c r="BK81" i="2" s="1"/>
  <c r="J81" i="2" s="1"/>
  <c r="AT54" i="1"/>
  <c r="AN55" i="1" l="1"/>
  <c r="AG54" i="1"/>
  <c r="J82" i="2"/>
  <c r="J60" i="2" s="1"/>
  <c r="J30" i="2"/>
  <c r="J39" i="2" s="1"/>
  <c r="J59" i="2"/>
  <c r="AN54" i="1" l="1"/>
  <c r="AK26" i="1"/>
  <c r="W29" i="1" l="1"/>
  <c r="AK29" i="1" s="1"/>
  <c r="AK35" i="1" s="1"/>
</calcChain>
</file>

<file path=xl/sharedStrings.xml><?xml version="1.0" encoding="utf-8"?>
<sst xmlns="http://schemas.openxmlformats.org/spreadsheetml/2006/main" count="378" uniqueCount="146">
  <si>
    <t>Export Komplet</t>
  </si>
  <si>
    <t>VZ</t>
  </si>
  <si>
    <t>2.0</t>
  </si>
  <si>
    <t/>
  </si>
  <si>
    <t>False</t>
  </si>
  <si>
    <t>{fe67c633-4b4c-4da4-8ee5-d2a910721280}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</si>
  <si>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</si>
  <si>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</si>
  <si>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</si>
  <si>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</si>
  <si>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</si>
  <si>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</si>
  <si>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</si>
  <si>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</si>
  <si>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2020-09A-1-2</t>
  </si>
  <si>
    <t>Stavba:</t>
  </si>
  <si>
    <t>INFRASTRUKTURA ZŠ CHOMUTOV - odb.učebny - cizí jazyk+IT -ZŠ Na příkopech 895, Chomutov - učebna 1.2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</si>
  <si>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</si>
  <si>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</si>
  <si>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</si>
  <si>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</si>
  <si>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</si>
  <si>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</si>
  <si>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</si>
  <si>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</si>
  <si>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</si>
  <si>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</si>
  <si>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</si>
  <si>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</si>
  <si>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</si>
  <si>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</si>
  <si>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</si>
  <si>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</si>
  <si>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</si>
  <si>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</si>
  <si>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</si>
  <si>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</si>
  <si>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</si>
  <si>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</si>
  <si>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</si>
  <si>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</si>
  <si>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</si>
  <si>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</si>
  <si>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</si>
  <si>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</si>
  <si>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</si>
  <si>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</si>
  <si>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</si>
  <si>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</si>
  <si>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</si>
  <si>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</si>
  <si>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</si>
  <si>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</si>
  <si>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</si>
  <si>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</si>
  <si>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</si>
  <si>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</si>
  <si>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</si>
  <si>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</si>
  <si>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</si>
  <si>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</si>
  <si>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</si>
  <si>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</si>
  <si>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</si>
  <si>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</si>
  <si>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</si>
  <si>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</si>
  <si>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</si>
  <si>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</si>
  <si>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</si>
  <si>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</si>
  <si>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</si>
  <si>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</si>
  <si>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</si>
  <si>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</si>
  <si>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</si>
  <si>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</si>
  <si>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</si>
  <si>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</si>
  <si>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01.2-f</t>
  </si>
  <si>
    <t>nábytek</t>
  </si>
  <si>
    <t>{0485a18f-9af7-4231-b649-9ed173a28ac6}</t>
  </si>
  <si>
    <t>KRYCÍ LIST SOUPISU PRACÍ</t>
  </si>
  <si>
    <t>Objekt:</t>
  </si>
  <si>
    <t>SO 01.2-f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</si>
  <si>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</si>
  <si>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</si>
  <si>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</si>
  <si>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</si>
  <si>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</si>
  <si>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</si>
  <si>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</si>
  <si>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</si>
  <si>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</si>
  <si>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</si>
  <si>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</si>
  <si>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</si>
  <si>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</si>
  <si>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</si>
  <si>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</si>
  <si>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</si>
  <si>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</si>
  <si>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</si>
  <si>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</si>
  <si>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</si>
  <si>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</si>
  <si>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</si>
  <si>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</si>
  <si>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</si>
  <si>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</si>
  <si>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Držák PC</t>
  </si>
  <si>
    <t>Držák PC plechový, šířkově nastavitelný. Držák je určen pro instalaci počítače s maximálními rozměry š. 220mm × v. 450mm x h. 480 mm. Cena včetně dopravy a instalace.</t>
  </si>
  <si>
    <t>kus</t>
  </si>
  <si>
    <t>vlastní</t>
  </si>
  <si>
    <t>4</t>
  </si>
  <si>
    <t>674690677</t>
  </si>
  <si>
    <t>Hák na zavěšení sluc</t>
  </si>
  <si>
    <t>Standardní hák pro žákovské lavice - možnost nainstalovat jako hák pro zavěšení sluchátek. Cena včetně dopravy a instalace.</t>
  </si>
  <si>
    <t>-2134159830</t>
  </si>
  <si>
    <t>3</t>
  </si>
  <si>
    <t>Katedra učitele</t>
  </si>
  <si>
    <t>Katedra profesora jazykové laboratoře přizpůsobena pro osazení techniky jazykové laboratoře.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 pro možnost umístění interface jazykové laboratoře. Vytvořený propoj mezi prostorem uzamykatelné skříňky a falešnými zády. Možnost napojení katedry na kabelové žlaby pro studentské stoly.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</si>
  <si>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5720183</t>
  </si>
  <si>
    <t>Skříň vysoká</t>
  </si>
  <si>
    <t>Skříň vysoká, rozměr ŠxVxH 800x2000x500mm. Horní skříňka prosklený regál, spodní skříň uzamykatelné dvoukřídlé dveře. Standardní minimální použité materiály: lamino desky, ABS hrana lepena PUR lepidlemm, korpusy lepené v lisu. Možnost výběru barevného provedení alespoň ze čtyř základních typů dekorů/barev. Cena včetně dopravy a instalace.</t>
  </si>
  <si>
    <t>2021692449</t>
  </si>
  <si>
    <t>5</t>
  </si>
  <si>
    <t>Stůl jazykové labo.1</t>
  </si>
  <si>
    <t>Stůl jazykové laboratoře pro 4 studenty přizpůsobený pro osazení techniky jazykové laboratoře. Jedno místo je uzpůsobené pro hendikepovaného žáka. Půdorysné rozměry stolu 1400×1400mm se zkosenými hranami o délce 375mm, výška stolové desky 760mm. Uprostřed stolu umístěn box o rozměrech š.440×h.440×v.272mm. Horní část boxu uzamykatelná s možností umístění technologie jazykové laboratoře dovnitř boxu. 8× kabelová průchodka pro napojení PC pod deskou stolu a monitoru na desce stolu. Konstrukce nábytku je z oboustranně laminované dřevotřískové desky, Pohledové hrany jsou lepeny voděodolným PUR lepidlem. Možnost výběru barevného provedení alespoň ze čtyř základních typů dekorů/barev. Cena včetně dopravy, instalace.</t>
  </si>
  <si>
    <t>1451459393</t>
  </si>
  <si>
    <t>6</t>
  </si>
  <si>
    <t>Stůl jazykové labora</t>
  </si>
  <si>
    <t>Stůl jazykové laboratoře pro 4 studenty přizpůsobený pro osazení techniky jazykové laboratoře. Půdorysné rozměry stolu 1400×1400mm se zkosenými hranami o délce 375mm, výška stolové desky 760mm. Uprostřed stolu umístěn box o rozměrech š.440×h.440×v.272mm. Horní část boxu uzamykatelná s možností umístění technologie jazykové laboratoře dovnitř boxu. 8× kabelová průchodka pro napojení PC pod deskou stolu a monitoru na desce stolu. Konstrukce nábytku je z oboustranně laminované dřevotřískové desky, Pohledové hrany jsou lepeny voděodolným PUR lepidlem. Možnost výběru barevného provedení alespoň ze čtyř základních typů dekorů/barev. Cena včetně dopravy, instalace.</t>
  </si>
  <si>
    <t>-555902354</t>
  </si>
  <si>
    <t>7</t>
  </si>
  <si>
    <t>Výsuv pro klávesnici</t>
  </si>
  <si>
    <t>Výsuvná deska pro PC klávesnici. Montovaná pod stolovou desku. Cena včetně dopravy a instalace.</t>
  </si>
  <si>
    <t>1481259636</t>
  </si>
  <si>
    <t>8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</si>
  <si>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</si>
  <si>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</si>
  <si>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-1109380610</t>
  </si>
  <si>
    <t>9</t>
  </si>
  <si>
    <t>Židle žákovská</t>
  </si>
  <si>
    <t>Židle žákovská (s kluzáky) s výškovým nastavením pomocí pístu a plastovým šálovým sedákem se vzduchovým polštářem. Volba barvy plastového sedáku alespoň ze čtyř barevných variant. Židle musí být snadno omyvatelná bez horní perforace. Cena včetně dopravy, instalace.</t>
  </si>
  <si>
    <t>1882823788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</si>
</sst>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3B262CF-40C2-4A09-AA16-40DB61F4053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9767A2F-F4D0-405A-9269-3358A131AA2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75660-68BA-48E7-BAC9-75E840F194E6}">
  <sheetPr>
    <pageSetUpPr fitToPage="1"/>
  </sheetPr>
  <dimension ref="A1:CM57"/>
  <sheetViews>
    <sheetView showGridLines="0" tabSelected="1" topLeftCell="A27" workbookViewId="0">
      <selection activeCell="AG56" sqref="AG5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>
      <c r="AR2" s="169" t="s">
        <v>6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2" t="s">
        <v>7</v>
      </c>
      <c r="BT2" s="2" t="s">
        <v>8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>
      <c r="B5" s="5"/>
      <c r="D5" s="8" t="s">
        <v>13</v>
      </c>
      <c r="K5" s="171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5"/>
      <c r="BS5" s="2" t="s">
        <v>7</v>
      </c>
    </row>
    <row r="6" spans="1:74" ht="36.9" customHeight="1">
      <c r="B6" s="5"/>
      <c r="D6" s="9" t="s">
        <v>15</v>
      </c>
      <c r="K6" s="172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5"/>
      <c r="BS6" s="2" t="s">
        <v>7</v>
      </c>
    </row>
    <row r="7" spans="1:74" ht="12" customHeight="1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>
      <c r="B9" s="5"/>
      <c r="AR9" s="5"/>
      <c r="BS9" s="2" t="s">
        <v>7</v>
      </c>
    </row>
    <row r="10" spans="1:74" ht="12" customHeight="1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>
      <c r="B12" s="5"/>
      <c r="AR12" s="5"/>
      <c r="BS12" s="2" t="s">
        <v>7</v>
      </c>
    </row>
    <row r="13" spans="1:74" ht="12" customHeight="1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>
      <c r="B15" s="5"/>
      <c r="AR15" s="5"/>
      <c r="BS15" s="2" t="s">
        <v>4</v>
      </c>
    </row>
    <row r="16" spans="1:74" ht="12" customHeight="1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>
      <c r="B18" s="5"/>
      <c r="AR18" s="5"/>
      <c r="BS18" s="2" t="s">
        <v>7</v>
      </c>
    </row>
    <row r="19" spans="1:71" ht="12" customHeight="1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>
      <c r="B21" s="5"/>
      <c r="AR21" s="5"/>
    </row>
    <row r="22" spans="1:71" ht="12" customHeight="1">
      <c r="B22" s="5"/>
      <c r="D22" s="10" t="s">
        <v>35</v>
      </c>
      <c r="AR22" s="5"/>
    </row>
    <row r="23" spans="1:71" ht="47.25" customHeight="1">
      <c r="B23" s="5"/>
      <c r="E23" s="173" t="s">
        <v>36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5"/>
    </row>
    <row r="24" spans="1:71" ht="6.9" customHeight="1">
      <c r="B24" s="5"/>
      <c r="AR24" s="5"/>
    </row>
    <row r="25" spans="1:71" ht="6.9" customHeight="1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4">
        <f>ROUND(AG54,2)</f>
        <v>0</v>
      </c>
      <c r="AL26" s="175"/>
      <c r="AM26" s="175"/>
      <c r="AN26" s="175"/>
      <c r="AO26" s="175"/>
      <c r="AP26" s="13"/>
      <c r="AQ26" s="13"/>
      <c r="AR26" s="14"/>
      <c r="BE26" s="13"/>
    </row>
    <row r="27" spans="1:71" s="17" customFormat="1" ht="6.9" customHeigh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68" t="s">
        <v>38</v>
      </c>
      <c r="M28" s="168"/>
      <c r="N28" s="168"/>
      <c r="O28" s="168"/>
      <c r="P28" s="168"/>
      <c r="Q28" s="13"/>
      <c r="R28" s="13"/>
      <c r="S28" s="13"/>
      <c r="T28" s="13"/>
      <c r="U28" s="13"/>
      <c r="V28" s="13"/>
      <c r="W28" s="168" t="s">
        <v>39</v>
      </c>
      <c r="X28" s="168"/>
      <c r="Y28" s="168"/>
      <c r="Z28" s="168"/>
      <c r="AA28" s="168"/>
      <c r="AB28" s="168"/>
      <c r="AC28" s="168"/>
      <c r="AD28" s="168"/>
      <c r="AE28" s="168"/>
      <c r="AF28" s="13"/>
      <c r="AG28" s="13"/>
      <c r="AH28" s="13"/>
      <c r="AI28" s="13"/>
      <c r="AJ28" s="13"/>
      <c r="AK28" s="168" t="s">
        <v>40</v>
      </c>
      <c r="AL28" s="168"/>
      <c r="AM28" s="168"/>
      <c r="AN28" s="168"/>
      <c r="AO28" s="168"/>
      <c r="AP28" s="13"/>
      <c r="AQ28" s="13"/>
      <c r="AR28" s="14"/>
      <c r="BE28" s="13"/>
    </row>
    <row r="29" spans="1:71" s="18" customFormat="1" ht="14.4" customHeight="1">
      <c r="B29" s="19"/>
      <c r="D29" s="10" t="s">
        <v>41</v>
      </c>
      <c r="F29" s="10" t="s">
        <v>42</v>
      </c>
      <c r="L29" s="161">
        <v>0.21</v>
      </c>
      <c r="M29" s="162"/>
      <c r="N29" s="162"/>
      <c r="O29" s="162"/>
      <c r="P29" s="162"/>
      <c r="W29" s="163">
        <f>AK26</f>
        <v>0</v>
      </c>
      <c r="X29" s="162"/>
      <c r="Y29" s="162"/>
      <c r="Z29" s="162"/>
      <c r="AA29" s="162"/>
      <c r="AB29" s="162"/>
      <c r="AC29" s="162"/>
      <c r="AD29" s="162"/>
      <c r="AE29" s="162"/>
      <c r="AK29" s="163">
        <f>W29*0.21</f>
        <v>0</v>
      </c>
      <c r="AL29" s="162"/>
      <c r="AM29" s="162"/>
      <c r="AN29" s="162"/>
      <c r="AO29" s="162"/>
      <c r="AR29" s="19"/>
    </row>
    <row r="30" spans="1:71" s="18" customFormat="1" ht="14.4" customHeight="1">
      <c r="B30" s="19"/>
      <c r="F30" s="10" t="s">
        <v>43</v>
      </c>
      <c r="L30" s="161">
        <v>0.15</v>
      </c>
      <c r="M30" s="162"/>
      <c r="N30" s="162"/>
      <c r="O30" s="162"/>
      <c r="P30" s="162"/>
      <c r="W30" s="163">
        <f>ROUND(BA54, 2)</f>
        <v>0</v>
      </c>
      <c r="X30" s="162"/>
      <c r="Y30" s="162"/>
      <c r="Z30" s="162"/>
      <c r="AA30" s="162"/>
      <c r="AB30" s="162"/>
      <c r="AC30" s="162"/>
      <c r="AD30" s="162"/>
      <c r="AE30" s="162"/>
      <c r="AK30" s="163">
        <f>ROUND(AW54, 2)</f>
        <v>0</v>
      </c>
      <c r="AL30" s="162"/>
      <c r="AM30" s="162"/>
      <c r="AN30" s="162"/>
      <c r="AO30" s="162"/>
      <c r="AR30" s="19"/>
    </row>
    <row r="31" spans="1:71" s="18" customFormat="1" ht="14.4" hidden="1" customHeight="1">
      <c r="B31" s="19"/>
      <c r="F31" s="10" t="s">
        <v>44</v>
      </c>
      <c r="L31" s="161">
        <v>0.21</v>
      </c>
      <c r="M31" s="162"/>
      <c r="N31" s="162"/>
      <c r="O31" s="162"/>
      <c r="P31" s="162"/>
      <c r="W31" s="163">
        <f>ROUND(BB54, 2)</f>
        <v>0</v>
      </c>
      <c r="X31" s="162"/>
      <c r="Y31" s="162"/>
      <c r="Z31" s="162"/>
      <c r="AA31" s="162"/>
      <c r="AB31" s="162"/>
      <c r="AC31" s="162"/>
      <c r="AD31" s="162"/>
      <c r="AE31" s="162"/>
      <c r="AK31" s="163">
        <v>0</v>
      </c>
      <c r="AL31" s="162"/>
      <c r="AM31" s="162"/>
      <c r="AN31" s="162"/>
      <c r="AO31" s="162"/>
      <c r="AR31" s="19"/>
    </row>
    <row r="32" spans="1:71" s="18" customFormat="1" ht="14.4" hidden="1" customHeight="1">
      <c r="B32" s="19"/>
      <c r="F32" s="10" t="s">
        <v>45</v>
      </c>
      <c r="L32" s="161">
        <v>0.15</v>
      </c>
      <c r="M32" s="162"/>
      <c r="N32" s="162"/>
      <c r="O32" s="162"/>
      <c r="P32" s="162"/>
      <c r="W32" s="163">
        <f>ROUND(BC54, 2)</f>
        <v>0</v>
      </c>
      <c r="X32" s="162"/>
      <c r="Y32" s="162"/>
      <c r="Z32" s="162"/>
      <c r="AA32" s="162"/>
      <c r="AB32" s="162"/>
      <c r="AC32" s="162"/>
      <c r="AD32" s="162"/>
      <c r="AE32" s="162"/>
      <c r="AK32" s="163">
        <v>0</v>
      </c>
      <c r="AL32" s="162"/>
      <c r="AM32" s="162"/>
      <c r="AN32" s="162"/>
      <c r="AO32" s="162"/>
      <c r="AR32" s="19"/>
    </row>
    <row r="33" spans="1:57" s="18" customFormat="1" ht="14.4" hidden="1" customHeight="1">
      <c r="B33" s="19"/>
      <c r="F33" s="10" t="s">
        <v>46</v>
      </c>
      <c r="L33" s="161">
        <v>0</v>
      </c>
      <c r="M33" s="162"/>
      <c r="N33" s="162"/>
      <c r="O33" s="162"/>
      <c r="P33" s="162"/>
      <c r="W33" s="163">
        <f>ROUND(BD54, 2)</f>
        <v>0</v>
      </c>
      <c r="X33" s="162"/>
      <c r="Y33" s="162"/>
      <c r="Z33" s="162"/>
      <c r="AA33" s="162"/>
      <c r="AB33" s="162"/>
      <c r="AC33" s="162"/>
      <c r="AD33" s="162"/>
      <c r="AE33" s="162"/>
      <c r="AK33" s="163">
        <v>0</v>
      </c>
      <c r="AL33" s="162"/>
      <c r="AM33" s="162"/>
      <c r="AN33" s="162"/>
      <c r="AO33" s="162"/>
      <c r="AR33" s="19"/>
    </row>
    <row r="34" spans="1:57" s="17" customFormat="1" ht="6.9" customHeight="1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4" t="s">
        <v>49</v>
      </c>
      <c r="Y35" s="165"/>
      <c r="Z35" s="165"/>
      <c r="AA35" s="165"/>
      <c r="AB35" s="165"/>
      <c r="AC35" s="22"/>
      <c r="AD35" s="22"/>
      <c r="AE35" s="22"/>
      <c r="AF35" s="22"/>
      <c r="AG35" s="22"/>
      <c r="AH35" s="22"/>
      <c r="AI35" s="22"/>
      <c r="AJ35" s="22"/>
      <c r="AK35" s="166">
        <f>SUM(AK26:AK33)</f>
        <v>0</v>
      </c>
      <c r="AL35" s="165"/>
      <c r="AM35" s="165"/>
      <c r="AN35" s="165"/>
      <c r="AO35" s="167"/>
      <c r="AP35" s="20"/>
      <c r="AQ35" s="20"/>
      <c r="AR35" s="14"/>
      <c r="BE35" s="13"/>
    </row>
    <row r="36" spans="1:57" s="17" customFormat="1" ht="6.9" customHeight="1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>
      <c r="B44" s="29"/>
      <c r="C44" s="10" t="s">
        <v>13</v>
      </c>
      <c r="L44" s="28" t="str">
        <f>K5</f>
        <v>2020-09A-1-2</v>
      </c>
      <c r="AR44" s="29"/>
    </row>
    <row r="45" spans="1:57" s="30" customFormat="1" ht="36.9" customHeight="1">
      <c r="B45" s="31"/>
      <c r="C45" s="32" t="s">
        <v>15</v>
      </c>
      <c r="L45" s="159" t="str">
        <f>K6</f>
        <v>INFRASTRUKTURA ZŠ CHOMUTOV - odb.učebny - cizí jazyk+IT -ZŠ Na příkopech 895, Chomutov - učebna 1.2</v>
      </c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R45" s="31"/>
    </row>
    <row r="46" spans="1:57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>KAP ATELIER s.r.o.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6">
        <f>ROUND(SUM(AG55:AG55),2)</f>
        <v>0</v>
      </c>
      <c r="AH54" s="146"/>
      <c r="AI54" s="146"/>
      <c r="AJ54" s="146"/>
      <c r="AK54" s="146"/>
      <c r="AL54" s="146"/>
      <c r="AM54" s="146"/>
      <c r="AN54" s="147">
        <f>AG54*1.21</f>
        <v>0</v>
      </c>
      <c r="AO54" s="147"/>
      <c r="AP54" s="14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52679.34</v>
      </c>
      <c r="AU54" s="53">
        <f>ROUND(SUM(AU55:AU55),5)</f>
        <v>0</v>
      </c>
      <c r="AV54" s="52">
        <f>ROUND(AZ54*L29,2)</f>
        <v>52679.34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250854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>
      <c r="A55" s="57" t="s">
        <v>75</v>
      </c>
      <c r="B55" s="58"/>
      <c r="C55" s="59"/>
      <c r="D55" s="143" t="s">
        <v>79</v>
      </c>
      <c r="E55" s="143"/>
      <c r="F55" s="143"/>
      <c r="G55" s="143"/>
      <c r="H55" s="143"/>
      <c r="I55" s="60"/>
      <c r="J55" s="143" t="s">
        <v>80</v>
      </c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4">
        <f>'SO 01.2-f - nábytek'!J30</f>
        <v>0</v>
      </c>
      <c r="AH55" s="145"/>
      <c r="AI55" s="145"/>
      <c r="AJ55" s="145"/>
      <c r="AK55" s="145"/>
      <c r="AL55" s="145"/>
      <c r="AM55" s="145"/>
      <c r="AN55" s="144">
        <f>AG55*1.21</f>
        <v>0</v>
      </c>
      <c r="AO55" s="145"/>
      <c r="AP55" s="145"/>
      <c r="AQ55" s="61" t="s">
        <v>76</v>
      </c>
      <c r="AR55" s="58"/>
      <c r="AS55" s="62">
        <v>0</v>
      </c>
      <c r="AT55" s="63">
        <f t="shared" si="0"/>
        <v>52679.34</v>
      </c>
      <c r="AU55" s="64">
        <v>0</v>
      </c>
      <c r="AV55" s="63">
        <v>52679.34</v>
      </c>
      <c r="AW55" s="63">
        <v>0</v>
      </c>
      <c r="AX55" s="63">
        <v>0</v>
      </c>
      <c r="AY55" s="63">
        <v>0</v>
      </c>
      <c r="AZ55" s="63">
        <v>250854</v>
      </c>
      <c r="BA55" s="63">
        <v>0</v>
      </c>
      <c r="BB55" s="63">
        <v>0</v>
      </c>
      <c r="BC55" s="63">
        <v>0</v>
      </c>
      <c r="BD55" s="65"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1.2-f - nábytek'!C2" display="/" xr:uid="{8A358225-B37E-478A-AD3B-9A281CF8273E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9757C-95A9-47FF-A278-E0FCEEFB99EE}">
  <sheetPr>
    <pageSetUpPr fitToPage="1"/>
  </sheetPr>
  <dimension ref="A1:BM93"/>
  <sheetViews>
    <sheetView showGridLines="0" topLeftCell="A6" workbookViewId="0">
      <selection activeCell="K86" sqref="K86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68"/>
    </row>
    <row r="2" spans="1:46" ht="36.9" customHeight="1">
      <c r="L2" s="169" t="s">
        <v>6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2" t="s">
        <v>81</v>
      </c>
    </row>
    <row r="3" spans="1:46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>
      <c r="B5" s="5"/>
      <c r="L5" s="5"/>
    </row>
    <row r="6" spans="1:46" ht="12" customHeight="1">
      <c r="B6" s="5"/>
      <c r="D6" s="10" t="s">
        <v>15</v>
      </c>
      <c r="L6" s="5"/>
    </row>
    <row r="7" spans="1:46" ht="16.5" customHeight="1">
      <c r="B7" s="5"/>
      <c r="E7" s="177" t="s">
        <v>16</v>
      </c>
      <c r="F7" s="178"/>
      <c r="G7" s="178"/>
      <c r="H7" s="178"/>
      <c r="L7" s="5"/>
    </row>
    <row r="8" spans="1:46" s="17" customFormat="1" ht="12" customHeight="1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>
      <c r="A9" s="13"/>
      <c r="B9" s="14"/>
      <c r="C9" s="13"/>
      <c r="D9" s="13"/>
      <c r="E9" s="159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">
        <v>22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">
        <v>25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>
      <c r="A15" s="13"/>
      <c r="B15" s="14"/>
      <c r="C15" s="13"/>
      <c r="D15" s="13"/>
      <c r="E15" s="11" t="s">
        <v>26</v>
      </c>
      <c r="F15" s="13"/>
      <c r="G15" s="13"/>
      <c r="H15" s="13"/>
      <c r="I15" s="10" t="s">
        <v>27</v>
      </c>
      <c r="J15" s="11" t="s">
        <v>3</v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">
        <v>3</v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>
      <c r="A18" s="13"/>
      <c r="B18" s="14"/>
      <c r="C18" s="13"/>
      <c r="D18" s="13"/>
      <c r="E18" s="171" t="s">
        <v>20</v>
      </c>
      <c r="F18" s="171"/>
      <c r="G18" s="171"/>
      <c r="H18" s="171"/>
      <c r="I18" s="10" t="s">
        <v>27</v>
      </c>
      <c r="J18" s="11" t="s">
        <v>3</v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">
        <v>3</v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>
      <c r="A21" s="13"/>
      <c r="B21" s="14"/>
      <c r="C21" s="13"/>
      <c r="D21" s="13"/>
      <c r="E21" s="11" t="s">
        <v>30</v>
      </c>
      <c r="F21" s="13"/>
      <c r="G21" s="13"/>
      <c r="H21" s="13"/>
      <c r="I21" s="10" t="s">
        <v>27</v>
      </c>
      <c r="J21" s="11" t="s">
        <v>3</v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">
        <v>33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>
      <c r="A24" s="13"/>
      <c r="B24" s="14"/>
      <c r="C24" s="13"/>
      <c r="D24" s="13"/>
      <c r="E24" s="11" t="s">
        <v>34</v>
      </c>
      <c r="F24" s="13"/>
      <c r="G24" s="13"/>
      <c r="H24" s="13"/>
      <c r="I24" s="10" t="s">
        <v>27</v>
      </c>
      <c r="J24" s="11" t="s">
        <v>3</v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>
      <c r="A27" s="72"/>
      <c r="B27" s="73"/>
      <c r="C27" s="72"/>
      <c r="D27" s="72"/>
      <c r="E27" s="173" t="s">
        <v>3</v>
      </c>
      <c r="F27" s="173"/>
      <c r="G27" s="173"/>
      <c r="H27" s="173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>
      <c r="A33" s="13"/>
      <c r="B33" s="14"/>
      <c r="C33" s="13"/>
      <c r="D33" s="79" t="s">
        <v>41</v>
      </c>
      <c r="E33" s="10" t="s">
        <v>42</v>
      </c>
      <c r="F33" s="80">
        <f>ROUND((SUM(BE81:BE92)),  2)</f>
        <v>0</v>
      </c>
      <c r="G33" s="13"/>
      <c r="H33" s="13"/>
      <c r="I33" s="81">
        <v>0.21</v>
      </c>
      <c r="J33" s="80">
        <f>ROUND(((SUM(BE81:BE92))*I33),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>
      <c r="A34" s="13"/>
      <c r="B34" s="14"/>
      <c r="C34" s="13"/>
      <c r="D34" s="13"/>
      <c r="E34" s="10" t="s">
        <v>43</v>
      </c>
      <c r="F34" s="80">
        <f>ROUND((SUM(BF81:BF92)),  2)</f>
        <v>0</v>
      </c>
      <c r="G34" s="13"/>
      <c r="H34" s="13"/>
      <c r="I34" s="81">
        <v>0.15</v>
      </c>
      <c r="J34" s="80">
        <f>ROUND(((SUM(BF81:BF92))*I34),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>
      <c r="A35" s="13"/>
      <c r="B35" s="14"/>
      <c r="C35" s="13"/>
      <c r="D35" s="13"/>
      <c r="E35" s="10" t="s">
        <v>44</v>
      </c>
      <c r="F35" s="80">
        <f>ROUND((SUM(BG81:BG92)),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>
      <c r="A36" s="13"/>
      <c r="B36" s="14"/>
      <c r="C36" s="13"/>
      <c r="D36" s="13"/>
      <c r="E36" s="10" t="s">
        <v>45</v>
      </c>
      <c r="F36" s="80">
        <f>ROUND((SUM(BH81:BH92)),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>
      <c r="A37" s="13"/>
      <c r="B37" s="14"/>
      <c r="C37" s="13"/>
      <c r="D37" s="13"/>
      <c r="E37" s="10" t="s">
        <v>46</v>
      </c>
      <c r="F37" s="80">
        <f>ROUND((SUM(BI81:BI92)),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>
      <c r="A48" s="13"/>
      <c r="B48" s="14"/>
      <c r="C48" s="13"/>
      <c r="D48" s="13"/>
      <c r="E48" s="177" t="str">
        <f>E7</f>
        <v>INFRASTRUKTURA ZŠ CHOMUTOV - odb.učebny - cizí jazyk+IT -ZŠ Na příkopech 895, Chomutov - učebna 1.2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>
      <c r="A50" s="13"/>
      <c r="B50" s="14"/>
      <c r="C50" s="13"/>
      <c r="D50" s="13"/>
      <c r="E50" s="159" t="str">
        <f>E9</f>
        <v>SO 01.2-f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>
      <c r="A71" s="13"/>
      <c r="B71" s="14"/>
      <c r="C71" s="13"/>
      <c r="D71" s="13"/>
      <c r="E71" s="177" t="str">
        <f>E7</f>
        <v>INFRASTRUKTURA ZŠ CHOMUTOV - odb.učebny - cizí jazyk+IT -ZŠ Na příkopech 895, Chomutov - učebna 1.2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>
      <c r="A73" s="13"/>
      <c r="B73" s="14"/>
      <c r="C73" s="13"/>
      <c r="D73" s="13"/>
      <c r="E73" s="159" t="str">
        <f>E9</f>
        <v>SO 01.2-f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>KAP ATELIER s.r.o.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SUM(P84:P92)</f>
        <v>0</v>
      </c>
      <c r="Q83" s="119"/>
      <c r="R83" s="120">
        <f>SUM(R84:R92)</f>
        <v>0</v>
      </c>
      <c r="S83" s="119"/>
      <c r="T83" s="121">
        <f>SUM(T84:T92)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SUM(BK84:BK92)</f>
        <v>0</v>
      </c>
    </row>
    <row r="84" spans="1:65" s="17" customFormat="1" ht="21.75" customHeight="1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24</v>
      </c>
      <c r="I84" s="132">
        <v>0</v>
      </c>
      <c r="J84" s="132">
        <f t="shared" ref="J84:J92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92" si="1">O84*H84</f>
        <v>0</v>
      </c>
      <c r="Q84" s="135">
        <v>0</v>
      </c>
      <c r="R84" s="135">
        <f t="shared" ref="R84:R92" si="2">Q84*H84</f>
        <v>0</v>
      </c>
      <c r="S84" s="135">
        <v>0</v>
      </c>
      <c r="T84" s="136">
        <f t="shared" ref="T84:T92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92" si="4">IF(N84="základní",J84,0)</f>
        <v>0</v>
      </c>
      <c r="BF84" s="138">
        <f t="shared" ref="BF84:BF92" si="5">IF(N84="snížená",J84,0)</f>
        <v>0</v>
      </c>
      <c r="BG84" s="138">
        <f t="shared" ref="BG84:BG92" si="6">IF(N84="zákl. přenesená",J84,0)</f>
        <v>0</v>
      </c>
      <c r="BH84" s="138">
        <f t="shared" ref="BH84:BH92" si="7">IF(N84="sníž. přenesená",J84,0)</f>
        <v>0</v>
      </c>
      <c r="BI84" s="138">
        <f t="shared" ref="BI84:BI92" si="8">IF(N84="nulová",J84,0)</f>
        <v>0</v>
      </c>
      <c r="BJ84" s="2" t="s">
        <v>77</v>
      </c>
      <c r="BK84" s="138">
        <f t="shared" ref="BK84:BK92" si="9">ROUND(I84*H84,2)</f>
        <v>0</v>
      </c>
      <c r="BL84" s="2" t="s">
        <v>114</v>
      </c>
      <c r="BM84" s="137" t="s">
        <v>115</v>
      </c>
    </row>
    <row r="85" spans="1:65" s="17" customFormat="1" ht="21.75" customHeight="1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24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111.75" customHeight="1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44.25" customHeight="1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6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78" customHeight="1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1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78" customHeight="1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5</v>
      </c>
      <c r="I89" s="132">
        <v>0</v>
      </c>
      <c r="J89" s="132">
        <f t="shared" si="0"/>
        <v>0</v>
      </c>
      <c r="K89" s="129" t="s">
        <v>113</v>
      </c>
      <c r="L89" s="14"/>
      <c r="M89" s="133" t="s">
        <v>3</v>
      </c>
      <c r="N89" s="134" t="s">
        <v>42</v>
      </c>
      <c r="O89" s="135">
        <v>0</v>
      </c>
      <c r="P89" s="135">
        <f t="shared" si="1"/>
        <v>0</v>
      </c>
      <c r="Q89" s="135">
        <v>0</v>
      </c>
      <c r="R89" s="135">
        <f t="shared" si="2"/>
        <v>0</v>
      </c>
      <c r="S89" s="135">
        <v>0</v>
      </c>
      <c r="T89" s="136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16.5" customHeight="1">
      <c r="A90" s="13"/>
      <c r="B90" s="126"/>
      <c r="C90" s="127" t="s">
        <v>134</v>
      </c>
      <c r="D90" s="127" t="s">
        <v>109</v>
      </c>
      <c r="E90" s="128" t="s">
        <v>135</v>
      </c>
      <c r="F90" s="129" t="s">
        <v>136</v>
      </c>
      <c r="G90" s="130" t="s">
        <v>112</v>
      </c>
      <c r="H90" s="131">
        <v>24</v>
      </c>
      <c r="I90" s="132">
        <v>0</v>
      </c>
      <c r="J90" s="132">
        <f t="shared" si="0"/>
        <v>0</v>
      </c>
      <c r="K90" s="129" t="s">
        <v>113</v>
      </c>
      <c r="L90" s="14"/>
      <c r="M90" s="133" t="s">
        <v>3</v>
      </c>
      <c r="N90" s="134" t="s">
        <v>42</v>
      </c>
      <c r="O90" s="135">
        <v>0</v>
      </c>
      <c r="P90" s="135">
        <f t="shared" si="1"/>
        <v>0</v>
      </c>
      <c r="Q90" s="135">
        <v>0</v>
      </c>
      <c r="R90" s="135">
        <f t="shared" si="2"/>
        <v>0</v>
      </c>
      <c r="S90" s="135">
        <v>0</v>
      </c>
      <c r="T90" s="136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37" t="s">
        <v>114</v>
      </c>
      <c r="AT90" s="137" t="s">
        <v>109</v>
      </c>
      <c r="AU90" s="137" t="s">
        <v>78</v>
      </c>
      <c r="AY90" s="2" t="s">
        <v>106</v>
      </c>
      <c r="BE90" s="138">
        <f t="shared" si="4"/>
        <v>0</v>
      </c>
      <c r="BF90" s="138">
        <f t="shared" si="5"/>
        <v>0</v>
      </c>
      <c r="BG90" s="138">
        <f t="shared" si="6"/>
        <v>0</v>
      </c>
      <c r="BH90" s="138">
        <f t="shared" si="7"/>
        <v>0</v>
      </c>
      <c r="BI90" s="138">
        <f t="shared" si="8"/>
        <v>0</v>
      </c>
      <c r="BJ90" s="2" t="s">
        <v>77</v>
      </c>
      <c r="BK90" s="138">
        <f t="shared" si="9"/>
        <v>0</v>
      </c>
      <c r="BL90" s="2" t="s">
        <v>114</v>
      </c>
      <c r="BM90" s="137" t="s">
        <v>137</v>
      </c>
    </row>
    <row r="91" spans="1:65" s="17" customFormat="1" ht="21.75" customHeight="1">
      <c r="A91" s="13"/>
      <c r="B91" s="126"/>
      <c r="C91" s="127" t="s">
        <v>138</v>
      </c>
      <c r="D91" s="127" t="s">
        <v>109</v>
      </c>
      <c r="E91" s="128" t="s">
        <v>139</v>
      </c>
      <c r="F91" s="129" t="s">
        <v>140</v>
      </c>
      <c r="G91" s="130" t="s">
        <v>112</v>
      </c>
      <c r="H91" s="131">
        <v>2</v>
      </c>
      <c r="I91" s="132">
        <v>0</v>
      </c>
      <c r="J91" s="132">
        <f t="shared" si="0"/>
        <v>0</v>
      </c>
      <c r="K91" s="129" t="s">
        <v>113</v>
      </c>
      <c r="L91" s="14"/>
      <c r="M91" s="133" t="s">
        <v>3</v>
      </c>
      <c r="N91" s="134" t="s">
        <v>42</v>
      </c>
      <c r="O91" s="135">
        <v>0</v>
      </c>
      <c r="P91" s="135">
        <f t="shared" si="1"/>
        <v>0</v>
      </c>
      <c r="Q91" s="135">
        <v>0</v>
      </c>
      <c r="R91" s="135">
        <f t="shared" si="2"/>
        <v>0</v>
      </c>
      <c r="S91" s="135">
        <v>0</v>
      </c>
      <c r="T91" s="136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37" t="s">
        <v>114</v>
      </c>
      <c r="AT91" s="137" t="s">
        <v>109</v>
      </c>
      <c r="AU91" s="137" t="s">
        <v>78</v>
      </c>
      <c r="AY91" s="2" t="s">
        <v>106</v>
      </c>
      <c r="BE91" s="138">
        <f t="shared" si="4"/>
        <v>0</v>
      </c>
      <c r="BF91" s="138">
        <f t="shared" si="5"/>
        <v>0</v>
      </c>
      <c r="BG91" s="138">
        <f t="shared" si="6"/>
        <v>0</v>
      </c>
      <c r="BH91" s="138">
        <f t="shared" si="7"/>
        <v>0</v>
      </c>
      <c r="BI91" s="138">
        <f t="shared" si="8"/>
        <v>0</v>
      </c>
      <c r="BJ91" s="2" t="s">
        <v>77</v>
      </c>
      <c r="BK91" s="138">
        <f t="shared" si="9"/>
        <v>0</v>
      </c>
      <c r="BL91" s="2" t="s">
        <v>114</v>
      </c>
      <c r="BM91" s="137" t="s">
        <v>141</v>
      </c>
    </row>
    <row r="92" spans="1:65" s="17" customFormat="1" ht="33" customHeight="1">
      <c r="A92" s="13"/>
      <c r="B92" s="126"/>
      <c r="C92" s="127" t="s">
        <v>142</v>
      </c>
      <c r="D92" s="127" t="s">
        <v>109</v>
      </c>
      <c r="E92" s="128" t="s">
        <v>143</v>
      </c>
      <c r="F92" s="129" t="s">
        <v>144</v>
      </c>
      <c r="G92" s="130" t="s">
        <v>112</v>
      </c>
      <c r="H92" s="131">
        <v>24</v>
      </c>
      <c r="I92" s="132">
        <v>0</v>
      </c>
      <c r="J92" s="132">
        <f t="shared" si="0"/>
        <v>0</v>
      </c>
      <c r="K92" s="129" t="s">
        <v>113</v>
      </c>
      <c r="L92" s="14"/>
      <c r="M92" s="139" t="s">
        <v>3</v>
      </c>
      <c r="N92" s="140" t="s">
        <v>42</v>
      </c>
      <c r="O92" s="141">
        <v>0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37" t="s">
        <v>114</v>
      </c>
      <c r="AT92" s="137" t="s">
        <v>109</v>
      </c>
      <c r="AU92" s="137" t="s">
        <v>78</v>
      </c>
      <c r="AY92" s="2" t="s">
        <v>106</v>
      </c>
      <c r="BE92" s="138">
        <f t="shared" si="4"/>
        <v>0</v>
      </c>
      <c r="BF92" s="138">
        <f t="shared" si="5"/>
        <v>0</v>
      </c>
      <c r="BG92" s="138">
        <f t="shared" si="6"/>
        <v>0</v>
      </c>
      <c r="BH92" s="138">
        <f t="shared" si="7"/>
        <v>0</v>
      </c>
      <c r="BI92" s="138">
        <f t="shared" si="8"/>
        <v>0</v>
      </c>
      <c r="BJ92" s="2" t="s">
        <v>77</v>
      </c>
      <c r="BK92" s="138">
        <f t="shared" si="9"/>
        <v>0</v>
      </c>
      <c r="BL92" s="2" t="s">
        <v>114</v>
      </c>
      <c r="BM92" s="137" t="s">
        <v>145</v>
      </c>
    </row>
    <row r="93" spans="1:65" s="17" customFormat="1" ht="6.9" customHeight="1">
      <c r="A93" s="13"/>
      <c r="B93" s="24"/>
      <c r="C93" s="25"/>
      <c r="D93" s="25"/>
      <c r="E93" s="25"/>
      <c r="F93" s="25"/>
      <c r="G93" s="25"/>
      <c r="H93" s="25"/>
      <c r="I93" s="25"/>
      <c r="J93" s="25"/>
      <c r="K93" s="25"/>
      <c r="L93" s="14"/>
      <c r="M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</sheetData>
  <autoFilter ref="C80:K92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01.2-f - nábytek</vt:lpstr>
      <vt:lpstr>'Rekapitulace stavby'!Názvy_tisku</vt:lpstr>
      <vt:lpstr>'SO 01.2-f - nábytek'!Názvy_tisku</vt:lpstr>
      <vt:lpstr>'Rekapitulace stavby'!Oblast_tisku</vt:lpstr>
      <vt:lpstr>'SO 01.2-f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2021-09-13T08:04:41Z</dcterms:created>
  <dcterms:modified xsi:type="dcterms:W3CDTF">2022-03-08T15:38:19Z</dcterms:modified>
</cp:coreProperties>
</file>